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55" windowHeight="9210" activeTab="2"/>
  </bookViews>
  <sheets>
    <sheet name="UnosPodataka" sheetId="1" r:id="rId1"/>
    <sheet name="Proračun" sheetId="2" state="veryHidden" r:id="rId2"/>
    <sheet name="Rezultat" sheetId="3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8" authorId="0">
      <text>
        <r>
          <rPr>
            <b/>
            <sz val="8"/>
            <rFont val="Tahoma"/>
            <family val="2"/>
          </rPr>
          <t>Uneti odgovarajuću vrednost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Uneti odgovarajuću vrednost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Uneti odgovarajuću vrednost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Uneti odgovarajuću vrednost</t>
        </r>
      </text>
    </comment>
    <comment ref="F12" authorId="0">
      <text>
        <r>
          <rPr>
            <b/>
            <sz val="8"/>
            <rFont val="Tahoma"/>
            <family val="0"/>
          </rPr>
          <t>Uneti odgovarajuću vrednost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Uneti odgovarajuću vrednost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Uneti odgovarajuću vrednost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Uneti odgovarajuću vrednost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Uneti odgovarajuću vrednost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>Uneti odgovarajuću vrednost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<sst xmlns="http://schemas.openxmlformats.org/spreadsheetml/2006/main" count="83" uniqueCount="57">
  <si>
    <t>Proračun uzgojnih zahvata</t>
  </si>
  <si>
    <t>Uzgojna analitika</t>
  </si>
  <si>
    <t>Unos osnovnih podataka</t>
  </si>
  <si>
    <t>Lokalitet</t>
  </si>
  <si>
    <t>Srednji sastojinski prečnik (Dg)</t>
  </si>
  <si>
    <t>Srednji prečnik dominantnih stabala (Dgdom)</t>
  </si>
  <si>
    <t>Sastojinska pripadnost (vrsta drveća)</t>
  </si>
  <si>
    <t>Starost sastojine</t>
  </si>
  <si>
    <t>Broj stabala  (N/ha)</t>
  </si>
  <si>
    <t>Starost sastojine  (god)</t>
  </si>
  <si>
    <t>Bukva</t>
  </si>
  <si>
    <t>Majdanpek</t>
  </si>
  <si>
    <t>(m3/ha)</t>
  </si>
  <si>
    <t>Temeljnica  sastojine (G/ha)</t>
  </si>
  <si>
    <t>Zapremina sastojine (V/ha)</t>
  </si>
  <si>
    <t>Srednja sastojinska visina (Hdg)</t>
  </si>
  <si>
    <t>Srednja visina dominantnih stabala (Hdgdom)</t>
  </si>
  <si>
    <t>(god)</t>
  </si>
  <si>
    <t>(kom/ha)</t>
  </si>
  <si>
    <t>(m2/ha)</t>
  </si>
  <si>
    <t>(cm)</t>
  </si>
  <si>
    <t>(m)</t>
  </si>
  <si>
    <t>Proračun</t>
  </si>
  <si>
    <t>Odredjivanje jačine prorednog zahvata</t>
  </si>
  <si>
    <t xml:space="preserve">Hart-Beck. Faktor </t>
  </si>
  <si>
    <t xml:space="preserve">      S =</t>
  </si>
  <si>
    <t xml:space="preserve">     K =</t>
  </si>
  <si>
    <t>Formula Matića</t>
  </si>
  <si>
    <t>Iskustveno</t>
  </si>
  <si>
    <t>Kriterijum</t>
  </si>
  <si>
    <t>Zamremina doznačenih stabala (V/ha)</t>
  </si>
  <si>
    <t>Koeficijent vitkosti</t>
  </si>
  <si>
    <t>Tekući zapreminski prirast  sastojine (V/ha)</t>
  </si>
  <si>
    <t>Parametri: Zapremina i starost sastojine</t>
  </si>
  <si>
    <t xml:space="preserve">         Uzgojna analitika</t>
  </si>
  <si>
    <t>Formula Njesterova</t>
  </si>
  <si>
    <t xml:space="preserve">         Majdanpek</t>
  </si>
  <si>
    <t xml:space="preserve">              Bukva</t>
  </si>
  <si>
    <t xml:space="preserve"> (kom/ha)</t>
  </si>
  <si>
    <t xml:space="preserve"> (m2/ha)</t>
  </si>
  <si>
    <t xml:space="preserve"> (m3/ha)</t>
  </si>
  <si>
    <t xml:space="preserve"> (cm)</t>
  </si>
  <si>
    <t xml:space="preserve"> (m)</t>
  </si>
  <si>
    <t xml:space="preserve"> (god)</t>
  </si>
  <si>
    <t>Zapremina doznačenih stabala (V/ha)</t>
  </si>
  <si>
    <r>
      <t>Odnos    V</t>
    </r>
    <r>
      <rPr>
        <sz val="10"/>
        <rFont val="Times New Roman"/>
        <family val="1"/>
      </rPr>
      <t>dozn</t>
    </r>
    <r>
      <rPr>
        <sz val="12"/>
        <rFont val="Times New Roman"/>
        <family val="1"/>
      </rPr>
      <t>/I</t>
    </r>
    <r>
      <rPr>
        <sz val="10"/>
        <rFont val="Times New Roman"/>
        <family val="1"/>
      </rPr>
      <t>v</t>
    </r>
  </si>
  <si>
    <t>Proredni   interval</t>
  </si>
  <si>
    <t xml:space="preserve"> god</t>
  </si>
  <si>
    <t>N =</t>
  </si>
  <si>
    <t xml:space="preserve">do </t>
  </si>
  <si>
    <t>Zahvat po V (%)</t>
  </si>
  <si>
    <t xml:space="preserve">  %</t>
  </si>
  <si>
    <t xml:space="preserve">     Zahvat po N (%)</t>
  </si>
  <si>
    <r>
      <t>Vrednost   Hs</t>
    </r>
    <r>
      <rPr>
        <sz val="10"/>
        <rFont val="Times New Roman"/>
        <family val="1"/>
      </rPr>
      <t>dom</t>
    </r>
  </si>
  <si>
    <t xml:space="preserve">          Odredjivanje prorednog intervala</t>
  </si>
  <si>
    <t>U polja označena žutom bojom uneti odgovarajuće podatke</t>
  </si>
  <si>
    <t>Dat je primer za sastojinu bukve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</si>
</sst>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0_)"/>
    <numFmt numFmtId="165" formatCode="0.0"/>
    <numFmt numFmtId="166" formatCode="0.0_)"/>
    <numFmt numFmtId="167" formatCode="0.000"/>
    <numFmt numFmtId="168" formatCode="0.0000000"/>
    <numFmt numFmtId="169" formatCode="0.000000"/>
    <numFmt numFmtId="170" formatCode="0.00000"/>
    <numFmt numFmtId="171" formatCode="0.0000"/>
  </numFmts>
  <fonts count="1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7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right"/>
    </xf>
    <xf numFmtId="165" fontId="4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6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1" fontId="4" fillId="0" borderId="12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2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Alignment="1">
      <alignment/>
    </xf>
    <xf numFmtId="0" fontId="6" fillId="0" borderId="22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8" xfId="0" applyFont="1" applyBorder="1" applyAlignment="1">
      <alignment/>
    </xf>
    <xf numFmtId="166" fontId="6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6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/>
    </xf>
    <xf numFmtId="165" fontId="8" fillId="3" borderId="0" xfId="0" applyNumberFormat="1" applyFont="1" applyFill="1" applyBorder="1" applyAlignment="1">
      <alignment/>
    </xf>
    <xf numFmtId="165" fontId="8" fillId="3" borderId="24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3" borderId="2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8" fillId="3" borderId="27" xfId="0" applyFont="1" applyFill="1" applyBorder="1" applyAlignment="1">
      <alignment/>
    </xf>
    <xf numFmtId="2" fontId="8" fillId="3" borderId="28" xfId="0" applyNumberFormat="1" applyFont="1" applyFill="1" applyBorder="1" applyAlignment="1">
      <alignment/>
    </xf>
    <xf numFmtId="165" fontId="8" fillId="3" borderId="28" xfId="0" applyNumberFormat="1" applyFont="1" applyFill="1" applyBorder="1" applyAlignment="1">
      <alignment/>
    </xf>
    <xf numFmtId="0" fontId="8" fillId="3" borderId="28" xfId="0" applyFont="1" applyFill="1" applyBorder="1" applyAlignment="1">
      <alignment/>
    </xf>
    <xf numFmtId="165" fontId="8" fillId="3" borderId="29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1" fontId="8" fillId="2" borderId="27" xfId="0" applyNumberFormat="1" applyFont="1" applyFill="1" applyBorder="1" applyAlignment="1">
      <alignment/>
    </xf>
    <xf numFmtId="2" fontId="8" fillId="2" borderId="28" xfId="0" applyNumberFormat="1" applyFont="1" applyFill="1" applyBorder="1" applyAlignment="1">
      <alignment/>
    </xf>
    <xf numFmtId="165" fontId="8" fillId="2" borderId="28" xfId="0" applyNumberFormat="1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8" fillId="0" borderId="30" xfId="0" applyFont="1" applyBorder="1" applyAlignment="1">
      <alignment/>
    </xf>
    <xf numFmtId="0" fontId="8" fillId="2" borderId="25" xfId="0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2" borderId="32" xfId="0" applyFont="1" applyFill="1" applyBorder="1" applyAlignment="1">
      <alignment/>
    </xf>
    <xf numFmtId="165" fontId="8" fillId="2" borderId="29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8" fillId="0" borderId="3" xfId="0" applyFont="1" applyBorder="1" applyAlignment="1">
      <alignment/>
    </xf>
    <xf numFmtId="165" fontId="8" fillId="0" borderId="33" xfId="0" applyNumberFormat="1" applyFont="1" applyBorder="1" applyAlignment="1">
      <alignment horizontal="left"/>
    </xf>
    <xf numFmtId="1" fontId="8" fillId="0" borderId="34" xfId="0" applyNumberFormat="1" applyFont="1" applyBorder="1" applyAlignment="1">
      <alignment horizontal="left"/>
    </xf>
    <xf numFmtId="1" fontId="8" fillId="0" borderId="35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1" fontId="8" fillId="0" borderId="36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1" fontId="8" fillId="0" borderId="15" xfId="0" applyNumberFormat="1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164" fontId="8" fillId="0" borderId="33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165" fontId="8" fillId="0" borderId="34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0" fontId="8" fillId="0" borderId="14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/>
    </xf>
    <xf numFmtId="1" fontId="8" fillId="0" borderId="24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8" fillId="0" borderId="16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165" fontId="6" fillId="0" borderId="39" xfId="0" applyNumberFormat="1" applyFont="1" applyBorder="1" applyAlignment="1">
      <alignment horizontal="left"/>
    </xf>
    <xf numFmtId="165" fontId="8" fillId="0" borderId="39" xfId="0" applyNumberFormat="1" applyFont="1" applyBorder="1" applyAlignment="1">
      <alignment horizontal="left"/>
    </xf>
    <xf numFmtId="165" fontId="8" fillId="0" borderId="40" xfId="0" applyNumberFormat="1" applyFont="1" applyBorder="1" applyAlignment="1">
      <alignment horizontal="left"/>
    </xf>
    <xf numFmtId="0" fontId="0" fillId="0" borderId="41" xfId="0" applyBorder="1" applyAlignment="1">
      <alignment/>
    </xf>
    <xf numFmtId="164" fontId="6" fillId="0" borderId="39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164" fontId="6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1"/>
  <sheetViews>
    <sheetView workbookViewId="0" topLeftCell="A1">
      <selection activeCell="F26" sqref="F26"/>
    </sheetView>
  </sheetViews>
  <sheetFormatPr defaultColWidth="9.140625" defaultRowHeight="12.75"/>
  <cols>
    <col min="5" max="5" width="9.7109375" style="0" customWidth="1"/>
    <col min="6" max="6" width="10.8515625" style="0" customWidth="1"/>
    <col min="7" max="7" width="10.421875" style="0" customWidth="1"/>
  </cols>
  <sheetData>
    <row r="1" spans="1:5" ht="18">
      <c r="A1" s="69" t="s">
        <v>0</v>
      </c>
      <c r="B1" s="69"/>
      <c r="C1" s="69"/>
      <c r="D1" s="69"/>
      <c r="E1" s="69" t="s">
        <v>34</v>
      </c>
    </row>
    <row r="3" ht="13.5" thickBot="1"/>
    <row r="4" spans="1:7" ht="15.75">
      <c r="A4" s="43" t="s">
        <v>2</v>
      </c>
      <c r="B4" s="54"/>
      <c r="C4" s="54"/>
      <c r="D4" s="36"/>
      <c r="E4" s="36"/>
      <c r="F4" s="36"/>
      <c r="G4" s="37"/>
    </row>
    <row r="5" spans="1:7" ht="12.75">
      <c r="A5" s="38"/>
      <c r="B5" s="39"/>
      <c r="C5" s="39"/>
      <c r="D5" s="39"/>
      <c r="E5" s="39"/>
      <c r="F5" s="39"/>
      <c r="G5" s="40"/>
    </row>
    <row r="6" spans="1:7" ht="15">
      <c r="A6" s="103" t="s">
        <v>6</v>
      </c>
      <c r="B6" s="78"/>
      <c r="C6" s="78"/>
      <c r="D6" s="78"/>
      <c r="E6" s="78"/>
      <c r="F6" s="97" t="s">
        <v>37</v>
      </c>
      <c r="G6" s="104"/>
    </row>
    <row r="7" spans="1:7" ht="15">
      <c r="A7" s="105" t="s">
        <v>3</v>
      </c>
      <c r="B7" s="81"/>
      <c r="C7" s="81"/>
      <c r="D7" s="81"/>
      <c r="E7" s="81"/>
      <c r="F7" s="98" t="s">
        <v>36</v>
      </c>
      <c r="G7" s="106"/>
    </row>
    <row r="8" spans="1:7" ht="15">
      <c r="A8" s="64" t="s">
        <v>8</v>
      </c>
      <c r="B8" s="65"/>
      <c r="C8" s="65"/>
      <c r="D8" s="65"/>
      <c r="E8" s="65"/>
      <c r="F8" s="99">
        <v>2120</v>
      </c>
      <c r="G8" s="85" t="s">
        <v>38</v>
      </c>
    </row>
    <row r="9" spans="1:7" ht="15">
      <c r="A9" s="64" t="s">
        <v>13</v>
      </c>
      <c r="B9" s="65"/>
      <c r="C9" s="65"/>
      <c r="D9" s="65"/>
      <c r="E9" s="65"/>
      <c r="F9" s="100">
        <v>42</v>
      </c>
      <c r="G9" s="85" t="s">
        <v>39</v>
      </c>
    </row>
    <row r="10" spans="1:7" ht="15">
      <c r="A10" s="64" t="s">
        <v>14</v>
      </c>
      <c r="B10" s="65"/>
      <c r="C10" s="65"/>
      <c r="D10" s="65"/>
      <c r="E10" s="65"/>
      <c r="F10" s="101">
        <v>350</v>
      </c>
      <c r="G10" s="85" t="s">
        <v>40</v>
      </c>
    </row>
    <row r="11" spans="1:7" ht="15">
      <c r="A11" s="64" t="s">
        <v>32</v>
      </c>
      <c r="B11" s="65"/>
      <c r="C11" s="65"/>
      <c r="D11" s="65"/>
      <c r="E11" s="65"/>
      <c r="F11" s="102">
        <v>7.1</v>
      </c>
      <c r="G11" s="85" t="s">
        <v>40</v>
      </c>
    </row>
    <row r="12" spans="1:7" ht="15">
      <c r="A12" s="64" t="s">
        <v>4</v>
      </c>
      <c r="B12" s="65"/>
      <c r="C12" s="65"/>
      <c r="D12" s="65"/>
      <c r="E12" s="65"/>
      <c r="F12" s="102">
        <v>15.9</v>
      </c>
      <c r="G12" s="85" t="s">
        <v>41</v>
      </c>
    </row>
    <row r="13" spans="1:7" ht="15">
      <c r="A13" s="64" t="s">
        <v>15</v>
      </c>
      <c r="B13" s="65"/>
      <c r="C13" s="65"/>
      <c r="D13" s="65"/>
      <c r="E13" s="65"/>
      <c r="F13" s="102">
        <v>17.1</v>
      </c>
      <c r="G13" s="85" t="s">
        <v>42</v>
      </c>
    </row>
    <row r="14" spans="1:7" ht="15">
      <c r="A14" s="64" t="s">
        <v>5</v>
      </c>
      <c r="B14" s="65"/>
      <c r="C14" s="65"/>
      <c r="D14" s="65"/>
      <c r="E14" s="65"/>
      <c r="F14" s="102">
        <v>22.8</v>
      </c>
      <c r="G14" s="85" t="s">
        <v>41</v>
      </c>
    </row>
    <row r="15" spans="1:7" ht="15">
      <c r="A15" s="64" t="s">
        <v>16</v>
      </c>
      <c r="B15" s="65"/>
      <c r="C15" s="65"/>
      <c r="D15" s="65"/>
      <c r="E15" s="65"/>
      <c r="F15" s="102">
        <v>19.3</v>
      </c>
      <c r="G15" s="85" t="s">
        <v>42</v>
      </c>
    </row>
    <row r="16" spans="1:7" ht="15">
      <c r="A16" s="64" t="s">
        <v>9</v>
      </c>
      <c r="B16" s="65"/>
      <c r="C16" s="65"/>
      <c r="D16" s="65"/>
      <c r="E16" s="65"/>
      <c r="F16" s="102">
        <v>74</v>
      </c>
      <c r="G16" s="85" t="s">
        <v>43</v>
      </c>
    </row>
    <row r="17" spans="1:7" ht="15.75" thickBot="1">
      <c r="A17" s="67" t="s">
        <v>44</v>
      </c>
      <c r="B17" s="68"/>
      <c r="C17" s="68"/>
      <c r="D17" s="68"/>
      <c r="E17" s="68"/>
      <c r="F17" s="107">
        <v>79.28</v>
      </c>
      <c r="G17" s="86" t="s">
        <v>40</v>
      </c>
    </row>
    <row r="19" ht="15">
      <c r="A19" s="144" t="s">
        <v>55</v>
      </c>
    </row>
    <row r="20" ht="15">
      <c r="A20" s="144" t="s">
        <v>56</v>
      </c>
    </row>
    <row r="21" ht="12.75">
      <c r="G21" s="3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5"/>
  <sheetViews>
    <sheetView workbookViewId="0" topLeftCell="A3">
      <selection activeCell="A7" sqref="A7"/>
    </sheetView>
  </sheetViews>
  <sheetFormatPr defaultColWidth="9.140625" defaultRowHeight="12.75"/>
  <cols>
    <col min="6" max="6" width="12.140625" style="0" customWidth="1"/>
  </cols>
  <sheetData>
    <row r="1" spans="1:4" ht="12.75">
      <c r="A1" t="s">
        <v>0</v>
      </c>
      <c r="D1" t="s">
        <v>1</v>
      </c>
    </row>
    <row r="4" ht="12.75">
      <c r="A4" t="s">
        <v>2</v>
      </c>
    </row>
    <row r="6" spans="1:6" ht="12.75">
      <c r="A6" t="s">
        <v>6</v>
      </c>
      <c r="F6" s="1" t="s">
        <v>10</v>
      </c>
    </row>
    <row r="7" spans="1:6" ht="12.75">
      <c r="A7" t="s">
        <v>3</v>
      </c>
      <c r="F7" s="1" t="s">
        <v>11</v>
      </c>
    </row>
    <row r="8" spans="1:7" ht="12.75">
      <c r="A8" t="s">
        <v>8</v>
      </c>
      <c r="F8" s="1">
        <f>UnosPodataka!F8</f>
        <v>2120</v>
      </c>
      <c r="G8" s="108" t="s">
        <v>18</v>
      </c>
    </row>
    <row r="9" spans="1:7" ht="12.75">
      <c r="A9" t="s">
        <v>13</v>
      </c>
      <c r="F9" s="32">
        <f>UnosPodataka!F9</f>
        <v>42</v>
      </c>
      <c r="G9" s="108" t="s">
        <v>19</v>
      </c>
    </row>
    <row r="10" spans="1:7" ht="12.75">
      <c r="A10" t="s">
        <v>14</v>
      </c>
      <c r="F10" s="33">
        <f>UnosPodataka!F10</f>
        <v>350</v>
      </c>
      <c r="G10" s="108" t="s">
        <v>12</v>
      </c>
    </row>
    <row r="11" spans="1:7" ht="12.75">
      <c r="A11" t="s">
        <v>32</v>
      </c>
      <c r="F11" s="32">
        <f>UnosPodataka!F11</f>
        <v>7.1</v>
      </c>
      <c r="G11" s="108" t="s">
        <v>12</v>
      </c>
    </row>
    <row r="12" spans="1:7" ht="12.75">
      <c r="A12" t="s">
        <v>4</v>
      </c>
      <c r="F12" s="1">
        <f>UnosPodataka!F12</f>
        <v>15.9</v>
      </c>
      <c r="G12" s="108" t="s">
        <v>20</v>
      </c>
    </row>
    <row r="13" spans="1:7" ht="12.75">
      <c r="A13" t="s">
        <v>15</v>
      </c>
      <c r="F13" s="1">
        <f>UnosPodataka!F13</f>
        <v>17.1</v>
      </c>
      <c r="G13" s="108" t="s">
        <v>21</v>
      </c>
    </row>
    <row r="14" spans="1:7" ht="12.75">
      <c r="A14" t="s">
        <v>5</v>
      </c>
      <c r="F14" s="1">
        <f>UnosPodataka!F14</f>
        <v>22.8</v>
      </c>
      <c r="G14" s="108" t="s">
        <v>20</v>
      </c>
    </row>
    <row r="15" spans="1:7" ht="12.75">
      <c r="A15" t="s">
        <v>16</v>
      </c>
      <c r="F15" s="1">
        <f>UnosPodataka!F15</f>
        <v>19.3</v>
      </c>
      <c r="G15" s="108" t="s">
        <v>21</v>
      </c>
    </row>
    <row r="16" spans="1:7" ht="12.75">
      <c r="A16" t="s">
        <v>9</v>
      </c>
      <c r="F16" s="1">
        <f>UnosPodataka!F16</f>
        <v>74</v>
      </c>
      <c r="G16" s="108" t="s">
        <v>17</v>
      </c>
    </row>
    <row r="17" spans="1:7" ht="12.75">
      <c r="A17" t="s">
        <v>30</v>
      </c>
      <c r="F17" s="33">
        <f>UnosPodataka!F17</f>
        <v>79.28</v>
      </c>
      <c r="G17" s="108" t="s">
        <v>12</v>
      </c>
    </row>
    <row r="20" spans="1:6" ht="15.75">
      <c r="A20" s="4"/>
      <c r="B20" s="5"/>
      <c r="C20" s="4" t="s">
        <v>23</v>
      </c>
      <c r="D20" s="5"/>
      <c r="E20" s="5"/>
      <c r="F20" s="6"/>
    </row>
    <row r="21" spans="1:6" ht="15.75">
      <c r="A21" s="7"/>
      <c r="B21" s="8"/>
      <c r="C21" s="8"/>
      <c r="D21" s="8"/>
      <c r="E21" s="8"/>
      <c r="F21" s="9"/>
    </row>
    <row r="22" spans="1:8" ht="16.5" thickBot="1">
      <c r="A22" s="10" t="s">
        <v>29</v>
      </c>
      <c r="B22" s="11"/>
      <c r="C22" s="10" t="s">
        <v>22</v>
      </c>
      <c r="D22" s="12"/>
      <c r="E22" s="10" t="s">
        <v>52</v>
      </c>
      <c r="F22" s="13"/>
      <c r="G22" s="10" t="s">
        <v>50</v>
      </c>
      <c r="H22" s="13"/>
    </row>
    <row r="23" spans="1:7" ht="15.75">
      <c r="A23" s="14" t="s">
        <v>24</v>
      </c>
      <c r="B23" s="15"/>
      <c r="C23" s="16" t="s">
        <v>25</v>
      </c>
      <c r="D23" s="17">
        <f>((10000/F8)/F15)*100</f>
        <v>24.440316746505037</v>
      </c>
      <c r="E23" s="14" t="str">
        <f>IF(D23&gt;20,"Stabilna  - može &gt;25%",IF(D23&gt;15.1,"Gusta - do 25%",IF(D23&lt;=15,"Gusta - do 20%")))</f>
        <v>Stabilna  - može &gt;25%</v>
      </c>
      <c r="F23" s="18"/>
      <c r="G23" s="3"/>
    </row>
    <row r="24" spans="1:6" ht="15.75">
      <c r="A24" s="19" t="s">
        <v>31</v>
      </c>
      <c r="B24" s="20"/>
      <c r="C24" s="21" t="s">
        <v>26</v>
      </c>
      <c r="D24" s="30">
        <f>(F13*100)/F12</f>
        <v>107.54716981132077</v>
      </c>
      <c r="E24" s="19" t="str">
        <f>IF(D24&gt;100,"Nestabilna - do 20%",IF(D24&gt;90,"Rizično - do 25 %",IF(D24&lt;=90,"Stabilna  -  može &gt;25%")))</f>
        <v>Nestabilna - do 20%</v>
      </c>
      <c r="F24" s="22"/>
    </row>
    <row r="25" spans="1:6" ht="15.75">
      <c r="A25" s="19" t="s">
        <v>35</v>
      </c>
      <c r="B25" s="20"/>
      <c r="C25" s="21" t="s">
        <v>48</v>
      </c>
      <c r="D25" s="30">
        <f>250000/F13^2</f>
        <v>854.9639205225538</v>
      </c>
      <c r="E25" s="127" t="s">
        <v>49</v>
      </c>
      <c r="F25" s="128">
        <f>D25*100/F8</f>
        <v>40.3284868171016</v>
      </c>
    </row>
    <row r="26" spans="1:8" ht="15.75">
      <c r="A26" s="19" t="s">
        <v>27</v>
      </c>
      <c r="B26" s="20"/>
      <c r="C26" s="82" t="s">
        <v>33</v>
      </c>
      <c r="D26" s="83"/>
      <c r="E26" s="84"/>
      <c r="F26" s="52"/>
      <c r="G26" s="31">
        <f>1/(F16/10)*100</f>
        <v>13.513513513513512</v>
      </c>
      <c r="H26" s="8" t="s">
        <v>51</v>
      </c>
    </row>
    <row r="27" spans="1:8" ht="15.75">
      <c r="A27" s="14" t="s">
        <v>28</v>
      </c>
      <c r="B27" s="23"/>
      <c r="C27" s="19" t="s">
        <v>53</v>
      </c>
      <c r="D27" s="20"/>
      <c r="E27" s="21" t="str">
        <f>IF(F15&gt;15,"do 25 %",IF(F15&lt;=10&gt;15,"25-33 %",IF(F15&lt;=10,"&gt; 33 %")))</f>
        <v>do 25 %</v>
      </c>
      <c r="F27" s="22"/>
      <c r="G27" s="21" t="str">
        <f>IF(F15&gt;15,"do 25",IF(F15&lt;=10&gt;15,"25-33",IF(F15&lt;=10,"&gt; 33")))</f>
        <v>do 25</v>
      </c>
      <c r="H27" s="8" t="s">
        <v>51</v>
      </c>
    </row>
    <row r="30" spans="1:5" ht="15.75">
      <c r="A30" s="19" t="s">
        <v>54</v>
      </c>
      <c r="B30" s="24"/>
      <c r="C30" s="25"/>
      <c r="D30" s="24"/>
      <c r="E30" s="22"/>
    </row>
    <row r="31" spans="1:5" ht="15.75">
      <c r="A31" s="7"/>
      <c r="B31" s="8"/>
      <c r="C31" s="8"/>
      <c r="D31" s="8"/>
      <c r="E31" s="9"/>
    </row>
    <row r="32" spans="1:5" ht="16.5" thickBot="1">
      <c r="A32" s="10" t="s">
        <v>29</v>
      </c>
      <c r="B32" s="12"/>
      <c r="C32" s="11"/>
      <c r="D32" s="26" t="s">
        <v>46</v>
      </c>
      <c r="E32" s="9"/>
    </row>
    <row r="33" spans="1:5" ht="15.75">
      <c r="A33" s="14" t="s">
        <v>7</v>
      </c>
      <c r="B33" s="23"/>
      <c r="C33" s="23"/>
      <c r="D33" s="27">
        <f>F16/10</f>
        <v>7.4</v>
      </c>
      <c r="E33" s="9" t="s">
        <v>47</v>
      </c>
    </row>
    <row r="34" spans="1:5" ht="15.75">
      <c r="A34" s="7" t="s">
        <v>45</v>
      </c>
      <c r="B34" s="8"/>
      <c r="C34" s="8"/>
      <c r="D34" s="28">
        <f>F17/F11</f>
        <v>11.166197183098593</v>
      </c>
      <c r="E34" s="9" t="s">
        <v>47</v>
      </c>
    </row>
    <row r="35" spans="1:5" ht="15.75">
      <c r="A35" s="19" t="s">
        <v>28</v>
      </c>
      <c r="B35" s="24"/>
      <c r="C35" s="24"/>
      <c r="D35" s="29" t="str">
        <f>IF(F16&gt;70,"8-10",IF(F16&gt;41,"5-7",IF(F16&lt;=40,"3-5")))</f>
        <v>8-10</v>
      </c>
      <c r="E35" s="9" t="s">
        <v>47</v>
      </c>
    </row>
  </sheetData>
  <printOptions/>
  <pageMargins left="0.75" right="0.75" top="1" bottom="1" header="0.5" footer="0.5"/>
  <pageSetup horizontalDpi="240" verticalDpi="2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5"/>
  <sheetViews>
    <sheetView tabSelected="1" workbookViewId="0" topLeftCell="A10">
      <selection activeCell="H30" sqref="H30"/>
    </sheetView>
  </sheetViews>
  <sheetFormatPr defaultColWidth="9.140625" defaultRowHeight="12.75"/>
  <cols>
    <col min="2" max="2" width="11.28125" style="0" customWidth="1"/>
    <col min="3" max="3" width="9.8515625" style="0" customWidth="1"/>
    <col min="4" max="4" width="12.421875" style="0" customWidth="1"/>
    <col min="5" max="5" width="10.421875" style="0" customWidth="1"/>
    <col min="6" max="6" width="15.00390625" style="0" customWidth="1"/>
    <col min="7" max="7" width="11.421875" style="0" customWidth="1"/>
    <col min="8" max="8" width="7.140625" style="0" customWidth="1"/>
  </cols>
  <sheetData>
    <row r="1" spans="1:6" ht="18">
      <c r="A1" s="74" t="str">
        <f>UnosPodataka!A1</f>
        <v>Proračun uzgojnih zahvata</v>
      </c>
      <c r="B1" s="42"/>
      <c r="C1" s="42"/>
      <c r="D1" s="42"/>
      <c r="E1" s="74" t="str">
        <f>UnosPodataka!E1</f>
        <v>         Uzgojna analitika</v>
      </c>
      <c r="F1" s="75"/>
    </row>
    <row r="3" ht="13.5" thickBot="1"/>
    <row r="4" spans="1:7" ht="15.75">
      <c r="A4" s="76" t="str">
        <f>UnosPodataka!A4</f>
        <v>Unos osnovnih podataka</v>
      </c>
      <c r="B4" s="35"/>
      <c r="C4" s="35"/>
      <c r="D4" s="36"/>
      <c r="E4" s="36"/>
      <c r="F4" s="36"/>
      <c r="G4" s="37"/>
    </row>
    <row r="5" spans="1:7" ht="12.75">
      <c r="A5" s="38"/>
      <c r="B5" s="39"/>
      <c r="C5" s="39"/>
      <c r="D5" s="39"/>
      <c r="E5" s="39"/>
      <c r="F5" s="39"/>
      <c r="G5" s="40"/>
    </row>
    <row r="6" spans="1:7" ht="15">
      <c r="A6" s="77" t="str">
        <f>UnosPodataka!A6</f>
        <v>Sastojinska pripadnost (vrsta drveća)</v>
      </c>
      <c r="B6" s="78"/>
      <c r="C6" s="78"/>
      <c r="D6" s="78"/>
      <c r="E6" s="78"/>
      <c r="F6" s="95" t="str">
        <f>UnosPodataka!F6</f>
        <v>              Bukva</v>
      </c>
      <c r="G6" s="79"/>
    </row>
    <row r="7" spans="1:7" ht="15.75" thickBot="1">
      <c r="A7" s="80" t="str">
        <f>UnosPodataka!A7</f>
        <v>Lokalitet</v>
      </c>
      <c r="B7" s="81"/>
      <c r="C7" s="81"/>
      <c r="D7" s="81"/>
      <c r="E7" s="81"/>
      <c r="F7" s="96" t="str">
        <f>UnosPodataka!F7</f>
        <v>         Majdanpek</v>
      </c>
      <c r="G7" s="66"/>
    </row>
    <row r="8" spans="1:7" ht="15">
      <c r="A8" s="70" t="str">
        <f>UnosPodataka!A8</f>
        <v>Broj stabala  (N/ha)</v>
      </c>
      <c r="B8" s="65"/>
      <c r="C8" s="65"/>
      <c r="D8" s="65"/>
      <c r="E8" s="65"/>
      <c r="F8" s="90">
        <f>UnosPodataka!F8</f>
        <v>2120</v>
      </c>
      <c r="G8" s="87" t="str">
        <f>UnosPodataka!G8</f>
        <v> (kom/ha)</v>
      </c>
    </row>
    <row r="9" spans="1:7" ht="15">
      <c r="A9" s="71" t="str">
        <f>UnosPodataka!A9</f>
        <v>Temeljnica  sastojine (G/ha)</v>
      </c>
      <c r="B9" s="65"/>
      <c r="C9" s="65"/>
      <c r="D9" s="65"/>
      <c r="E9" s="65"/>
      <c r="F9" s="91">
        <f>UnosPodataka!F9</f>
        <v>42</v>
      </c>
      <c r="G9" s="88" t="str">
        <f>UnosPodataka!G9</f>
        <v> (m2/ha)</v>
      </c>
    </row>
    <row r="10" spans="1:7" ht="15">
      <c r="A10" s="72" t="str">
        <f>UnosPodataka!A10</f>
        <v>Zapremina sastojine (V/ha)</v>
      </c>
      <c r="B10" s="65"/>
      <c r="C10" s="65"/>
      <c r="D10" s="65"/>
      <c r="E10" s="65"/>
      <c r="F10" s="92">
        <f>UnosPodataka!F10</f>
        <v>350</v>
      </c>
      <c r="G10" s="88" t="str">
        <f>UnosPodataka!G10</f>
        <v> (m3/ha)</v>
      </c>
    </row>
    <row r="11" spans="1:7" ht="15">
      <c r="A11" s="71" t="str">
        <f>UnosPodataka!A11</f>
        <v>Tekući zapreminski prirast  sastojine (V/ha)</v>
      </c>
      <c r="B11" s="65"/>
      <c r="C11" s="65"/>
      <c r="D11" s="65"/>
      <c r="E11" s="65"/>
      <c r="F11" s="91">
        <f>UnosPodataka!F11</f>
        <v>7.1</v>
      </c>
      <c r="G11" s="88" t="str">
        <f>UnosPodataka!G11</f>
        <v> (m3/ha)</v>
      </c>
    </row>
    <row r="12" spans="1:7" ht="15">
      <c r="A12" s="70" t="str">
        <f>UnosPodataka!A12</f>
        <v>Srednji sastojinski prečnik (Dg)</v>
      </c>
      <c r="B12" s="65"/>
      <c r="C12" s="65"/>
      <c r="D12" s="65"/>
      <c r="E12" s="65"/>
      <c r="F12" s="93">
        <f>UnosPodataka!F12</f>
        <v>15.9</v>
      </c>
      <c r="G12" s="88" t="str">
        <f>UnosPodataka!G12</f>
        <v> (cm)</v>
      </c>
    </row>
    <row r="13" spans="1:7" ht="15">
      <c r="A13" s="70" t="str">
        <f>UnosPodataka!A13</f>
        <v>Srednja sastojinska visina (Hdg)</v>
      </c>
      <c r="B13" s="65"/>
      <c r="C13" s="65"/>
      <c r="D13" s="65"/>
      <c r="E13" s="65"/>
      <c r="F13" s="93">
        <f>UnosPodataka!F13</f>
        <v>17.1</v>
      </c>
      <c r="G13" s="88" t="str">
        <f>UnosPodataka!G13</f>
        <v> (m)</v>
      </c>
    </row>
    <row r="14" spans="1:7" ht="15">
      <c r="A14" s="70" t="str">
        <f>UnosPodataka!A14</f>
        <v>Srednji prečnik dominantnih stabala (Dgdom)</v>
      </c>
      <c r="B14" s="65"/>
      <c r="C14" s="65"/>
      <c r="D14" s="65"/>
      <c r="E14" s="65"/>
      <c r="F14" s="93">
        <f>UnosPodataka!F14</f>
        <v>22.8</v>
      </c>
      <c r="G14" s="88" t="str">
        <f>UnosPodataka!G14</f>
        <v> (cm)</v>
      </c>
    </row>
    <row r="15" spans="1:7" ht="15">
      <c r="A15" s="70" t="str">
        <f>UnosPodataka!A15</f>
        <v>Srednja visina dominantnih stabala (Hdgdom)</v>
      </c>
      <c r="B15" s="65"/>
      <c r="C15" s="65"/>
      <c r="D15" s="65"/>
      <c r="E15" s="65"/>
      <c r="F15" s="93">
        <f>UnosPodataka!F15</f>
        <v>19.3</v>
      </c>
      <c r="G15" s="88" t="str">
        <f>UnosPodataka!G15</f>
        <v> (m)</v>
      </c>
    </row>
    <row r="16" spans="1:7" ht="15">
      <c r="A16" s="70" t="str">
        <f>UnosPodataka!A16</f>
        <v>Starost sastojine  (god)</v>
      </c>
      <c r="B16" s="65"/>
      <c r="C16" s="65"/>
      <c r="D16" s="65"/>
      <c r="E16" s="65"/>
      <c r="F16" s="93">
        <f>UnosPodataka!F16</f>
        <v>74</v>
      </c>
      <c r="G16" s="88" t="str">
        <f>UnosPodataka!G16</f>
        <v> (god)</v>
      </c>
    </row>
    <row r="17" spans="1:7" ht="15.75" thickBot="1">
      <c r="A17" s="73" t="str">
        <f>UnosPodataka!A17</f>
        <v>Zapremina doznačenih stabala (V/ha)</v>
      </c>
      <c r="B17" s="68"/>
      <c r="C17" s="68"/>
      <c r="D17" s="68"/>
      <c r="E17" s="68"/>
      <c r="F17" s="94">
        <f>UnosPodataka!F17</f>
        <v>79.28</v>
      </c>
      <c r="G17" s="89" t="str">
        <f>UnosPodataka!G17</f>
        <v> (m3/ha)</v>
      </c>
    </row>
    <row r="18" spans="6:7" ht="12.75">
      <c r="F18" s="34"/>
      <c r="G18" s="2"/>
    </row>
    <row r="19" spans="1:8" ht="13.5" thickBot="1">
      <c r="A19" s="39"/>
      <c r="B19" s="39"/>
      <c r="C19" s="39"/>
      <c r="D19" s="39"/>
      <c r="E19" s="39"/>
      <c r="F19" s="39"/>
      <c r="G19" s="39"/>
      <c r="H19" s="39"/>
    </row>
    <row r="20" spans="1:8" ht="15.75">
      <c r="A20" s="43"/>
      <c r="B20" s="53"/>
      <c r="C20" s="134" t="str">
        <f>Proračun!C20</f>
        <v>Odredjivanje jačine prorednog zahvata</v>
      </c>
      <c r="D20" s="53"/>
      <c r="E20" s="53"/>
      <c r="F20" s="36"/>
      <c r="G20" s="36"/>
      <c r="H20" s="37"/>
    </row>
    <row r="21" spans="1:8" ht="16.5" thickBot="1">
      <c r="A21" s="41"/>
      <c r="B21" s="8"/>
      <c r="C21" s="8"/>
      <c r="D21" s="8"/>
      <c r="E21" s="8"/>
      <c r="F21" s="39"/>
      <c r="G21" s="39"/>
      <c r="H21" s="40"/>
    </row>
    <row r="22" spans="1:9" ht="16.5" thickBot="1">
      <c r="A22" s="135" t="str">
        <f>Proračun!A22</f>
        <v>Kriterijum</v>
      </c>
      <c r="B22" s="136"/>
      <c r="C22" s="135" t="str">
        <f>Proračun!C22</f>
        <v>Proračun</v>
      </c>
      <c r="D22" s="136"/>
      <c r="E22" s="135" t="str">
        <f>Proračun!E22</f>
        <v>     Zahvat po N (%)</v>
      </c>
      <c r="F22" s="137"/>
      <c r="G22" s="135" t="str">
        <f>Proračun!G22</f>
        <v>Zahvat po V (%)</v>
      </c>
      <c r="H22" s="138"/>
      <c r="I22" s="3"/>
    </row>
    <row r="23" spans="1:8" ht="15">
      <c r="A23" s="110" t="str">
        <f>Proračun!A23</f>
        <v>Hart-Beck. Faktor </v>
      </c>
      <c r="B23" s="58"/>
      <c r="C23" s="125" t="str">
        <f>Proračun!C23</f>
        <v>      S =</v>
      </c>
      <c r="D23" s="126">
        <f>Proračun!D23</f>
        <v>24.440316746505037</v>
      </c>
      <c r="E23" s="58" t="str">
        <f>Proračun!E23</f>
        <v>Stabilna  - može &gt;25%</v>
      </c>
      <c r="F23" s="133"/>
      <c r="G23" s="39"/>
      <c r="H23" s="40"/>
    </row>
    <row r="24" spans="1:8" ht="15">
      <c r="A24" s="111" t="str">
        <f>Proračun!A24</f>
        <v>Koeficijent vitkosti</v>
      </c>
      <c r="B24" s="123"/>
      <c r="C24" s="124" t="str">
        <f>Proračun!C24</f>
        <v>     K =</v>
      </c>
      <c r="D24" s="48">
        <f>Proračun!D24</f>
        <v>107.54716981132077</v>
      </c>
      <c r="E24" s="49" t="str">
        <f>Proračun!E24</f>
        <v>Nestabilna - do 20%</v>
      </c>
      <c r="F24" s="46"/>
      <c r="G24" s="39"/>
      <c r="H24" s="40"/>
    </row>
    <row r="25" spans="1:11" ht="15">
      <c r="A25" s="111" t="str">
        <f>Proračun!A25</f>
        <v>Formula Njesterova</v>
      </c>
      <c r="B25" s="46"/>
      <c r="C25" s="124" t="str">
        <f>Proračun!C25</f>
        <v>N =</v>
      </c>
      <c r="D25" s="48">
        <f>Proračun!D25</f>
        <v>854.9639205225538</v>
      </c>
      <c r="E25" s="47" t="str">
        <f>Proračun!E25</f>
        <v>do </v>
      </c>
      <c r="F25" s="129">
        <f>Proračun!F25</f>
        <v>40.3284868171016</v>
      </c>
      <c r="G25" s="39"/>
      <c r="H25" s="40"/>
      <c r="K25" s="39"/>
    </row>
    <row r="26" spans="1:8" ht="15">
      <c r="A26" s="114" t="str">
        <f>Proračun!A26</f>
        <v>Formula Matića</v>
      </c>
      <c r="B26" s="109"/>
      <c r="C26" s="115" t="str">
        <f>Proračun!C26</f>
        <v>Parametri: Zapremina i starost sastojine</v>
      </c>
      <c r="D26" s="109"/>
      <c r="E26" s="50"/>
      <c r="F26" s="113"/>
      <c r="G26" s="50">
        <f>Proračun!G26</f>
        <v>13.513513513513512</v>
      </c>
      <c r="H26" s="131" t="str">
        <f>Proračun!H26</f>
        <v>  %</v>
      </c>
    </row>
    <row r="27" spans="1:8" ht="15.75" thickBot="1">
      <c r="A27" s="112" t="str">
        <f>Proračun!A27</f>
        <v>Iskustveno</v>
      </c>
      <c r="B27" s="44"/>
      <c r="C27" s="116" t="str">
        <f>Proračun!C27</f>
        <v>Vrednost   Hsdom</v>
      </c>
      <c r="D27" s="51"/>
      <c r="E27" s="117"/>
      <c r="F27" s="61" t="str">
        <f>Proračun!E27</f>
        <v>do 25 %</v>
      </c>
      <c r="G27" s="130" t="str">
        <f>Proračun!G27</f>
        <v>do 25</v>
      </c>
      <c r="H27" s="132" t="str">
        <f>Proračun!H27</f>
        <v>  %</v>
      </c>
    </row>
    <row r="29" ht="13.5" thickBot="1"/>
    <row r="30" spans="1:5" ht="15.75">
      <c r="A30" s="122" t="str">
        <f>Proračun!A30</f>
        <v>          Odredjivanje prorednog intervala</v>
      </c>
      <c r="B30" s="54"/>
      <c r="C30" s="55"/>
      <c r="D30" s="54"/>
      <c r="E30" s="56"/>
    </row>
    <row r="31" spans="1:5" ht="13.5" thickBot="1">
      <c r="A31" s="62"/>
      <c r="B31" s="63"/>
      <c r="C31" s="63"/>
      <c r="D31" s="63"/>
      <c r="E31" s="52"/>
    </row>
    <row r="32" spans="1:5" ht="16.5" thickBot="1">
      <c r="A32" s="139" t="str">
        <f>Proračun!A32</f>
        <v>Kriterijum</v>
      </c>
      <c r="B32" s="140"/>
      <c r="C32" s="141"/>
      <c r="D32" s="142" t="str">
        <f>Proračun!D32</f>
        <v>Proredni   interval</v>
      </c>
      <c r="E32" s="143"/>
    </row>
    <row r="33" spans="1:5" ht="15">
      <c r="A33" s="118" t="str">
        <f>Proračun!A33</f>
        <v>Starost sastojine</v>
      </c>
      <c r="B33" s="58"/>
      <c r="C33" s="58"/>
      <c r="D33" s="59">
        <f>Proračun!D33</f>
        <v>7.4</v>
      </c>
      <c r="E33" s="119" t="str">
        <f>Proračun!E33</f>
        <v> god</v>
      </c>
    </row>
    <row r="34" spans="1:5" ht="15">
      <c r="A34" s="120" t="str">
        <f>Proračun!A34</f>
        <v>Odnos    Vdozn/Iv</v>
      </c>
      <c r="B34" s="57"/>
      <c r="C34" s="57"/>
      <c r="D34" s="60">
        <f>Proračun!D34</f>
        <v>11.166197183098593</v>
      </c>
      <c r="E34" s="119" t="str">
        <f>Proračun!E34</f>
        <v> god</v>
      </c>
    </row>
    <row r="35" spans="1:5" ht="15.75" thickBot="1">
      <c r="A35" s="120" t="str">
        <f>Proračun!A35</f>
        <v>Iskustveno</v>
      </c>
      <c r="B35" s="45"/>
      <c r="C35" s="45"/>
      <c r="D35" s="61" t="str">
        <f>Proračun!D35</f>
        <v>8-10</v>
      </c>
      <c r="E35" s="121" t="str">
        <f>Proračun!E35</f>
        <v> god</v>
      </c>
    </row>
  </sheetData>
  <sheetProtection password="D282" sheet="1" objects="1" scenarios="1"/>
  <printOptions/>
  <pageMargins left="0.75" right="0.75" top="1" bottom="1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FARESTRY FACULTY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2011-12-26T19:05:47Z</dcterms:created>
  <dcterms:modified xsi:type="dcterms:W3CDTF">2012-03-29T21:11:35Z</dcterms:modified>
  <cp:category/>
  <cp:version/>
  <cp:contentType/>
  <cp:contentStatus/>
</cp:coreProperties>
</file>